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/>
  </bookViews>
  <sheets>
    <sheet name="tariff" sheetId="1" r:id="rId1"/>
  </sheets>
  <calcPr calcId="152511"/>
</workbook>
</file>

<file path=xl/calcChain.xml><?xml version="1.0" encoding="utf-8"?>
<calcChain xmlns="http://schemas.openxmlformats.org/spreadsheetml/2006/main">
  <c r="G11" i="1" l="1"/>
  <c r="G8" i="1"/>
  <c r="G7" i="1"/>
  <c r="C12" i="1"/>
  <c r="E12" i="1" s="1"/>
  <c r="C11" i="1"/>
  <c r="E11" i="1" s="1"/>
  <c r="C14" i="1" l="1"/>
  <c r="G14" i="1" s="1"/>
  <c r="C13" i="1"/>
  <c r="G13" i="1" s="1"/>
  <c r="G15" i="1" l="1"/>
  <c r="F11" i="1"/>
</calcChain>
</file>

<file path=xl/sharedStrings.xml><?xml version="1.0" encoding="utf-8"?>
<sst xmlns="http://schemas.openxmlformats.org/spreadsheetml/2006/main" count="19" uniqueCount="17">
  <si>
    <t>Tariff calculation</t>
  </si>
  <si>
    <t>Working gas capacity (kWh)</t>
  </si>
  <si>
    <t>Injection cap. (kWh/day)</t>
  </si>
  <si>
    <t>Withdrawal cap. (kWh/day)</t>
  </si>
  <si>
    <t>Days (OUT)</t>
  </si>
  <si>
    <t>Days (IN)</t>
  </si>
  <si>
    <t>Product</t>
  </si>
  <si>
    <t>Flow</t>
  </si>
  <si>
    <t>Quantity</t>
  </si>
  <si>
    <t>Days</t>
  </si>
  <si>
    <t>Unit Price</t>
  </si>
  <si>
    <t>Price (HUF/year)</t>
  </si>
  <si>
    <t>Basic sesonal</t>
  </si>
  <si>
    <t>Injection</t>
  </si>
  <si>
    <t>Withdrawal</t>
  </si>
  <si>
    <t>Volume fee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</si>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</sst>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F_t_-;\-* #,##0.00\ _F_t_-;_-* &quot;-&quot;??\ _F_t_-;_-@_-"/>
    <numFmt numFmtId="164" formatCode="0.0000"/>
    <numFmt numFmtId="165" formatCode="_-* #,##0.0\ _F_t_-;\-* #,##0.0\ _F_t_-;_-* &quot;-&quot;??\ _F_t_-;_-@_-"/>
    <numFmt numFmtId="166" formatCode="_-* #,##0\ _F_t_-;\-* #,##0\ _F_t_-;_-* &quot;-&quot;??\ _F_t_-;_-@_-"/>
    <numFmt numFmtId="167" formatCode="#,##0&quot; kWh&quot;"/>
    <numFmt numFmtId="168" formatCode="0.0000000000000000000"/>
    <numFmt numFmtId="169" formatCode="0.00000000000000000000000000000"/>
    <numFmt numFmtId="170" formatCode="#,##0&quot; kWh/day&quot;"/>
    <numFmt numFmtId="171" formatCode="&quot; HUF/kWh/year&quot;"/>
    <numFmt numFmtId="172" formatCode="0.00&quot; HUF/MWh&quot;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2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Fill="1" applyAlignment="1" applyProtection="1"/>
    <xf numFmtId="0" fontId="1" fillId="0" borderId="0" xfId="0" applyFont="1" applyProtection="1"/>
    <xf numFmtId="1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Protection="1"/>
    <xf numFmtId="164" fontId="2" fillId="0" borderId="5" xfId="0" applyNumberFormat="1" applyFont="1" applyBorder="1" applyAlignment="1" applyProtection="1">
      <alignment horizontal="center" vertical="center" wrapText="1"/>
    </xf>
    <xf numFmtId="169" fontId="0" fillId="0" borderId="0" xfId="0" applyNumberFormat="1" applyProtection="1"/>
    <xf numFmtId="168" fontId="0" fillId="0" borderId="0" xfId="0" applyNumberFormat="1" applyProtection="1"/>
    <xf numFmtId="0" fontId="1" fillId="0" borderId="4" xfId="0" applyFont="1" applyBorder="1" applyProtection="1"/>
    <xf numFmtId="3" fontId="1" fillId="0" borderId="4" xfId="0" applyNumberFormat="1" applyFont="1" applyBorder="1" applyAlignment="1" applyProtection="1">
      <alignment horizontal="center" vertical="center"/>
    </xf>
    <xf numFmtId="3" fontId="1" fillId="0" borderId="7" xfId="0" applyNumberFormat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3" fontId="1" fillId="0" borderId="9" xfId="0" applyNumberFormat="1" applyFont="1" applyBorder="1" applyAlignment="1" applyProtection="1">
      <alignment horizontal="center" vertical="center"/>
    </xf>
    <xf numFmtId="43" fontId="0" fillId="0" borderId="0" xfId="1" applyNumberFormat="1" applyFont="1" applyProtection="1"/>
    <xf numFmtId="165" fontId="0" fillId="0" borderId="0" xfId="1" applyNumberFormat="1" applyFont="1" applyProtection="1"/>
    <xf numFmtId="0" fontId="2" fillId="0" borderId="0" xfId="0" applyFont="1" applyBorder="1" applyAlignment="1" applyProtection="1">
      <alignment vertical="center"/>
    </xf>
    <xf numFmtId="3" fontId="2" fillId="0" borderId="0" xfId="0" applyNumberFormat="1" applyFont="1" applyBorder="1" applyAlignment="1" applyProtection="1">
      <alignment vertical="center"/>
    </xf>
    <xf numFmtId="166" fontId="0" fillId="0" borderId="0" xfId="1" applyNumberFormat="1" applyFont="1" applyProtection="1"/>
    <xf numFmtId="43" fontId="0" fillId="0" borderId="0" xfId="1" applyFont="1" applyProtection="1"/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1" fontId="2" fillId="0" borderId="6" xfId="0" applyNumberFormat="1" applyFont="1" applyBorder="1" applyAlignment="1" applyProtection="1">
      <alignment horizontal="center" vertical="center" wrapText="1"/>
    </xf>
    <xf numFmtId="172" fontId="1" fillId="0" borderId="4" xfId="0" applyNumberFormat="1" applyFont="1" applyBorder="1" applyAlignment="1" applyProtection="1">
      <alignment horizontal="center" vertical="center"/>
    </xf>
    <xf numFmtId="172" fontId="1" fillId="0" borderId="7" xfId="0" applyNumberFormat="1" applyFont="1" applyBorder="1" applyAlignment="1" applyProtection="1">
      <alignment horizontal="center" vertical="center"/>
    </xf>
    <xf numFmtId="2" fontId="2" fillId="0" borderId="4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0" fontId="2" fillId="0" borderId="4" xfId="0" applyNumberFormat="1" applyFont="1" applyBorder="1" applyAlignment="1" applyProtection="1">
      <alignment horizontal="center" vertical="center"/>
    </xf>
    <xf numFmtId="3" fontId="2" fillId="0" borderId="4" xfId="0" applyNumberFormat="1" applyFont="1" applyBorder="1" applyAlignment="1" applyProtection="1">
      <alignment horizontal="center" vertical="center"/>
    </xf>
    <xf numFmtId="167" fontId="1" fillId="0" borderId="4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0" fontId="6" fillId="3" borderId="2" xfId="0" applyFont="1" applyFill="1" applyBorder="1" applyAlignment="1" applyProtection="1">
      <alignment horizontal="center"/>
    </xf>
    <xf numFmtId="0" fontId="6" fillId="3" borderId="3" xfId="0" applyFont="1" applyFill="1" applyBorder="1" applyAlignment="1" applyProtection="1">
      <alignment horizontal="center"/>
    </xf>
    <xf numFmtId="0" fontId="5" fillId="4" borderId="13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 wrapText="1"/>
    </xf>
    <xf numFmtId="0" fontId="5" fillId="4" borderId="16" xfId="0" applyFont="1" applyFill="1" applyBorder="1" applyAlignment="1" applyProtection="1">
      <alignment horizontal="center" vertical="center" wrapText="1"/>
    </xf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123824</xdr:colOff>
      <xdr:row>0</xdr:row>
      <xdr:rowOff>76200</xdr:rowOff>
    </xdr:from>
    <xdr:to>
      <xdr:col>6</xdr:col>
      <xdr:colOff>819150</xdr:colOff>
      <xdr:row>2</xdr:row>
      <xdr:rowOff>114300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499" y="76200"/>
          <a:ext cx="5105401" cy="419100"/>
        </a:xfrm>
        <a:prstGeom prst="rect">
          <a:avLst/>
        </a:prstGeom>
        <a:noFill/>
        <a:effectLst>
          <a:glow rad="101600">
            <a:schemeClr val="bg1">
              <a:alpha val="40000"/>
            </a:schemeClr>
          </a:glow>
          <a:softEdge rad="63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zoomScaleNormal="100" workbookViewId="0">
      <selection activeCell="D20" sqref="D20"/>
    </sheetView>
  </sheetViews>
  <sheetFormatPr defaultColWidth="9.1796875" defaultRowHeight="14.5" x14ac:dyDescent="0.35"/>
  <cols>
    <col min="1" max="1" width="9.7265625" style="1" customWidth="1"/>
    <col min="2" max="2" width="10.1796875" style="1" bestFit="1" customWidth="1"/>
    <col min="3" max="3" width="12.7265625" style="1" customWidth="1"/>
    <col min="4" max="4" width="24.54296875" style="1" bestFit="1" customWidth="1"/>
    <col min="5" max="5" width="10.1796875" style="1" customWidth="1"/>
    <col min="6" max="6" width="18.7265625" style="1" bestFit="1" customWidth="1"/>
    <col min="7" max="7" width="15" style="1" customWidth="1"/>
    <col min="8" max="9" width="13.26953125" style="1" bestFit="1" customWidth="1"/>
    <col min="10" max="11" width="9.1796875" style="1"/>
    <col min="12" max="14" width="10" style="1" customWidth="1"/>
    <col min="15" max="16384" width="9.1796875" style="1"/>
  </cols>
  <sheetData>
    <row r="1" spans="1:13" x14ac:dyDescent="0.35">
      <c r="A1" s="36"/>
      <c r="B1" s="36"/>
      <c r="C1" s="36"/>
      <c r="D1" s="36"/>
      <c r="E1" s="36"/>
      <c r="F1" s="36"/>
      <c r="G1" s="36"/>
    </row>
    <row r="2" spans="1:13" x14ac:dyDescent="0.35">
      <c r="A2" s="36"/>
      <c r="B2" s="36"/>
      <c r="C2" s="36"/>
      <c r="D2" s="36"/>
      <c r="E2" s="36"/>
      <c r="F2" s="36"/>
      <c r="G2" s="36"/>
    </row>
    <row r="3" spans="1:13" x14ac:dyDescent="0.35">
      <c r="A3" s="36"/>
      <c r="B3" s="36"/>
      <c r="C3" s="36"/>
      <c r="D3" s="36"/>
      <c r="E3" s="36"/>
      <c r="F3" s="36"/>
      <c r="G3" s="36"/>
    </row>
    <row r="4" spans="1:13" ht="15" thickBot="1" x14ac:dyDescent="0.4">
      <c r="A4" s="2"/>
      <c r="B4" s="2"/>
      <c r="C4" s="2"/>
      <c r="D4" s="2"/>
      <c r="E4" s="2"/>
      <c r="F4" s="2"/>
      <c r="G4" s="2"/>
    </row>
    <row r="5" spans="1:13" ht="16" thickBot="1" x14ac:dyDescent="0.4">
      <c r="C5" s="37" t="s">
        <v>0</v>
      </c>
      <c r="D5" s="38"/>
      <c r="E5" s="39"/>
      <c r="F5" s="3"/>
    </row>
    <row r="6" spans="1:13" x14ac:dyDescent="0.35">
      <c r="A6" s="4"/>
      <c r="B6" s="4"/>
      <c r="C6" s="4"/>
      <c r="D6" s="4"/>
      <c r="E6" s="4"/>
      <c r="F6" s="4"/>
      <c r="G6" s="4"/>
    </row>
    <row r="7" spans="1:13" ht="15" customHeight="1" x14ac:dyDescent="0.35">
      <c r="A7" s="40" t="s">
        <v>1</v>
      </c>
      <c r="B7" s="41"/>
      <c r="C7" s="44"/>
      <c r="D7" s="23" t="s">
        <v>2</v>
      </c>
      <c r="E7" s="21"/>
      <c r="F7" s="22" t="s">
        <v>5</v>
      </c>
      <c r="G7" s="5" t="str">
        <f>IF(C7="","-",ROUNDUP(IF(E7="",133.33,$C$7/E7),0))</f>
        <v>-</v>
      </c>
    </row>
    <row r="8" spans="1:13" x14ac:dyDescent="0.35">
      <c r="A8" s="42"/>
      <c r="B8" s="43"/>
      <c r="C8" s="44"/>
      <c r="D8" s="23" t="s">
        <v>3</v>
      </c>
      <c r="E8" s="21"/>
      <c r="F8" s="22" t="s">
        <v>4</v>
      </c>
      <c r="G8" s="5" t="str">
        <f>IF(C7="","-",ROUNDUP(IF(E8="",70.31,$C$7/E8),0))</f>
        <v>-</v>
      </c>
    </row>
    <row r="9" spans="1:13" x14ac:dyDescent="0.35">
      <c r="A9" s="6"/>
      <c r="B9" s="6"/>
      <c r="C9" s="6"/>
      <c r="D9" s="6"/>
      <c r="E9" s="6"/>
      <c r="F9" s="6"/>
      <c r="G9" s="6"/>
    </row>
    <row r="10" spans="1:13" x14ac:dyDescent="0.35">
      <c r="A10" s="23" t="s">
        <v>6</v>
      </c>
      <c r="B10" s="23" t="s">
        <v>7</v>
      </c>
      <c r="C10" s="45" t="s">
        <v>8</v>
      </c>
      <c r="D10" s="46"/>
      <c r="E10" s="23" t="s">
        <v>9</v>
      </c>
      <c r="F10" s="23" t="s">
        <v>10</v>
      </c>
      <c r="G10" s="24" t="s">
        <v>11</v>
      </c>
    </row>
    <row r="11" spans="1:13" ht="15" customHeight="1" x14ac:dyDescent="0.35">
      <c r="A11" s="30" t="s">
        <v>12</v>
      </c>
      <c r="B11" s="25" t="s">
        <v>13</v>
      </c>
      <c r="C11" s="33">
        <f>IF(E7="",$C$7/133.33,E7)</f>
        <v>0</v>
      </c>
      <c r="D11" s="33"/>
      <c r="E11" s="29" t="str">
        <f>IFERROR($C$7/C11,"-")</f>
        <v>-</v>
      </c>
      <c r="F11" s="7">
        <f>IF(G11=0,0,G11/C7)</f>
        <v>0</v>
      </c>
      <c r="G11" s="34">
        <f>IFERROR(((0.3202))*(MAX(1,(133.33)*(E7/C7),(70.31)*(E8/C7))+(133.33)/MIN(133.33,IF(E7=0,133.33,C7/E7))+(70.31)/MIN(70.31,IF(E8=0,70.31,C7/E8)))*C7,0)</f>
        <v>0</v>
      </c>
      <c r="M11" s="8"/>
    </row>
    <row r="12" spans="1:13" x14ac:dyDescent="0.35">
      <c r="A12" s="31"/>
      <c r="B12" s="25" t="s">
        <v>14</v>
      </c>
      <c r="C12" s="33">
        <f>IF(E8="",$C$7/70.31,E8)</f>
        <v>0</v>
      </c>
      <c r="D12" s="33"/>
      <c r="E12" s="29" t="str">
        <f>IFERROR($C$7/C12,"-")</f>
        <v>-</v>
      </c>
      <c r="F12" s="26">
        <v>0</v>
      </c>
      <c r="G12" s="34"/>
      <c r="M12" s="9"/>
    </row>
    <row r="13" spans="1:13" ht="15" customHeight="1" x14ac:dyDescent="0.35">
      <c r="A13" s="32" t="s">
        <v>15</v>
      </c>
      <c r="B13" s="25" t="s">
        <v>13</v>
      </c>
      <c r="C13" s="35">
        <f>C7</f>
        <v>0</v>
      </c>
      <c r="D13" s="35"/>
      <c r="E13" s="10"/>
      <c r="F13" s="27">
        <v>331.03</v>
      </c>
      <c r="G13" s="11">
        <f>(C13/1000)*F13</f>
        <v>0</v>
      </c>
    </row>
    <row r="14" spans="1:13" ht="15" thickBot="1" x14ac:dyDescent="0.4">
      <c r="A14" s="32"/>
      <c r="B14" s="25" t="s">
        <v>14</v>
      </c>
      <c r="C14" s="35">
        <f>C7</f>
        <v>0</v>
      </c>
      <c r="D14" s="35"/>
      <c r="E14" s="10"/>
      <c r="F14" s="28">
        <v>52.48</v>
      </c>
      <c r="G14" s="12">
        <f>(C14/1000)*F14</f>
        <v>0</v>
      </c>
    </row>
    <row r="15" spans="1:13" ht="15" thickBot="1" x14ac:dyDescent="0.4">
      <c r="A15" s="4"/>
      <c r="B15" s="4"/>
      <c r="C15" s="4"/>
      <c r="D15" s="4"/>
      <c r="E15" s="4"/>
      <c r="F15" s="13" t="s">
        <v>16</v>
      </c>
      <c r="G15" s="14">
        <f>SUM(G11:G14)</f>
        <v>0</v>
      </c>
      <c r="H15" s="15"/>
      <c r="I15" s="16"/>
    </row>
    <row r="16" spans="1:13" x14ac:dyDescent="0.35">
      <c r="H16" s="16"/>
      <c r="I16" s="16"/>
    </row>
    <row r="17" spans="1:9" x14ac:dyDescent="0.35">
      <c r="A17" s="17"/>
      <c r="B17" s="17"/>
      <c r="C17" s="17"/>
      <c r="D17" s="17"/>
      <c r="E17" s="17"/>
      <c r="F17" s="17"/>
      <c r="G17" s="18"/>
      <c r="H17" s="16"/>
      <c r="I17" s="16"/>
    </row>
    <row r="18" spans="1:9" x14ac:dyDescent="0.35">
      <c r="A18" s="17"/>
      <c r="B18" s="17"/>
      <c r="C18" s="17"/>
      <c r="D18" s="17"/>
      <c r="E18" s="17"/>
      <c r="F18" s="17"/>
      <c r="G18" s="17"/>
    </row>
    <row r="20" spans="1:9" x14ac:dyDescent="0.35">
      <c r="F20" s="19"/>
    </row>
    <row r="21" spans="1:9" x14ac:dyDescent="0.35">
      <c r="F21" s="20"/>
    </row>
    <row r="22" spans="1:9" x14ac:dyDescent="0.35">
      <c r="F22" s="19"/>
      <c r="G22" s="19"/>
    </row>
  </sheetData>
  <sheetProtection selectLockedCells="1"/>
  <mergeCells count="12">
    <mergeCell ref="A1:G3"/>
    <mergeCell ref="C5:E5"/>
    <mergeCell ref="A7:B8"/>
    <mergeCell ref="C7:C8"/>
    <mergeCell ref="C10:D10"/>
    <mergeCell ref="A11:A12"/>
    <mergeCell ref="A13:A14"/>
    <mergeCell ref="C11:D11"/>
    <mergeCell ref="G11:G12"/>
    <mergeCell ref="C12:D12"/>
    <mergeCell ref="C13:D13"/>
    <mergeCell ref="C14:D14"/>
  </mergeCells>
  <pageMargins left="0.7" right="0.7" top="0.75" bottom="0.75" header="0.3" footer="0.3"/>
  <pageSetup paperSize="9" orientation="portrait" horizontalDpi="200" verticalDpi="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C946E117338940BAF3C4C6253BCA2C" ma:contentTypeVersion="1" ma:contentTypeDescription="Új dokumentum létrehozása." ma:contentTypeScope="" ma:versionID="7c25823fca677e45e4bed0058c8942e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261a55e0e74b11d449e84cc57818d7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Kezdés dátumának ütemezés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Befejezés dátumának ütemezés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A3467E2-87F5-41E9-A334-C0A0622C5D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95B2D6-86C1-4C53-BB67-1B3ACFDF58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8DC503-A864-4D0F-90A3-A795A9180AB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tariff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2006-10-17T13:40:18Z</dcterms:created>
  <dcterms:modified xsi:type="dcterms:W3CDTF">2024-02-08T11:35:24Z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0x0101002CC946E117338940BAF3C4C6253BCA2C</vt:lpwstr>
  </property>
</Properties>
</file>